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18\Documents\0. Up2School\"/>
    </mc:Choice>
  </mc:AlternateContent>
  <bookViews>
    <workbookView xWindow="0" yWindow="0" windowWidth="22104" windowHeight="9672" activeTab="1"/>
  </bookViews>
  <sheets>
    <sheet name="Notes" sheetId="1" r:id="rId1"/>
    <sheet name="Admissibilités" sheetId="2" r:id="rId2"/>
  </sheets>
  <calcPr calcId="171027"/>
</workbook>
</file>

<file path=xl/calcChain.xml><?xml version="1.0" encoding="utf-8"?>
<calcChain xmlns="http://schemas.openxmlformats.org/spreadsheetml/2006/main">
  <c r="D23" i="2" l="1"/>
  <c r="D24" i="2"/>
  <c r="D20" i="2"/>
  <c r="D21" i="2"/>
  <c r="D28" i="2" l="1"/>
  <c r="E28" i="2" s="1"/>
  <c r="D14" i="2"/>
  <c r="F14" i="2" s="1"/>
  <c r="D12" i="2"/>
  <c r="F12" i="2" s="1"/>
  <c r="D11" i="2"/>
  <c r="F11" i="2" s="1"/>
  <c r="D18" i="2"/>
  <c r="F18" i="2" s="1"/>
  <c r="D30" i="2"/>
  <c r="E30" i="2" s="1"/>
  <c r="D22" i="2"/>
  <c r="F22" i="2" s="1"/>
  <c r="D27" i="2"/>
  <c r="F27" i="2" s="1"/>
  <c r="F21" i="2"/>
  <c r="F20" i="2"/>
  <c r="D7" i="2"/>
  <c r="D4" i="2"/>
  <c r="E4" i="2" s="1"/>
  <c r="F23" i="2"/>
  <c r="D26" i="2"/>
  <c r="F26" i="2" s="1"/>
  <c r="D29" i="2"/>
  <c r="F29" i="2" s="1"/>
  <c r="D25" i="2"/>
  <c r="F25" i="2" s="1"/>
  <c r="F24" i="2"/>
  <c r="D19" i="2"/>
  <c r="F19" i="2" s="1"/>
  <c r="D17" i="2"/>
  <c r="F17" i="2" s="1"/>
  <c r="D15" i="2"/>
  <c r="F15" i="2" s="1"/>
  <c r="D16" i="2"/>
  <c r="F16" i="2" s="1"/>
  <c r="D6" i="2"/>
  <c r="F6" i="2" s="1"/>
  <c r="D13" i="2"/>
  <c r="F13" i="2" s="1"/>
  <c r="D10" i="2"/>
  <c r="F10" i="2" s="1"/>
  <c r="D8" i="2"/>
  <c r="F8" i="2" s="1"/>
  <c r="D5" i="2"/>
  <c r="F5" i="2" s="1"/>
  <c r="D9" i="2"/>
  <c r="F9" i="2" s="1"/>
  <c r="E27" i="2" l="1"/>
  <c r="E22" i="2"/>
  <c r="F7" i="2"/>
  <c r="F30" i="2"/>
  <c r="E29" i="2"/>
  <c r="F28" i="2"/>
  <c r="E15" i="2"/>
  <c r="E20" i="2"/>
  <c r="E14" i="2"/>
  <c r="E24" i="2"/>
  <c r="E13" i="2"/>
  <c r="E11" i="2"/>
  <c r="E10" i="2"/>
  <c r="E12" i="2"/>
  <c r="E17" i="2"/>
  <c r="E18" i="2"/>
  <c r="E16" i="2"/>
  <c r="E19" i="2"/>
  <c r="E21" i="2"/>
  <c r="E25" i="2"/>
  <c r="E26" i="2"/>
  <c r="E23" i="2"/>
  <c r="E8" i="2"/>
  <c r="E9" i="2"/>
  <c r="F4" i="2"/>
  <c r="E7" i="2"/>
  <c r="E6" i="2"/>
</calcChain>
</file>

<file path=xl/sharedStrings.xml><?xml version="1.0" encoding="utf-8"?>
<sst xmlns="http://schemas.openxmlformats.org/spreadsheetml/2006/main" count="65" uniqueCount="54">
  <si>
    <t>Entrez vos notes !</t>
  </si>
  <si>
    <t>Mathématiques</t>
  </si>
  <si>
    <t>HGG</t>
  </si>
  <si>
    <t>Culture générale (dissertation)</t>
  </si>
  <si>
    <t xml:space="preserve">Epreuve I HEC </t>
  </si>
  <si>
    <t>Epreuve ESCP</t>
  </si>
  <si>
    <t>Epreuve HEC</t>
  </si>
  <si>
    <t>Epreuve ESSEC</t>
  </si>
  <si>
    <t>Epreuve EDHEC-ESSEC</t>
  </si>
  <si>
    <t>Epreuve Ecricome</t>
  </si>
  <si>
    <t>Epreuve EM Lyon</t>
  </si>
  <si>
    <t>Epreuve EDHEC</t>
  </si>
  <si>
    <t>LV1</t>
  </si>
  <si>
    <t>LV2</t>
  </si>
  <si>
    <t>Contraction/ Synthèse de textes</t>
  </si>
  <si>
    <t>Epreuve IENA</t>
  </si>
  <si>
    <t>Fait par Mehdi Cornilliet</t>
  </si>
  <si>
    <t>Vos résultats</t>
  </si>
  <si>
    <t>Ecole</t>
  </si>
  <si>
    <t>Votre moyenne</t>
  </si>
  <si>
    <t>Admissible ?</t>
  </si>
  <si>
    <t>HEC</t>
  </si>
  <si>
    <t>ENSAE</t>
  </si>
  <si>
    <t>ESSEC</t>
  </si>
  <si>
    <t>ESCP Europe</t>
  </si>
  <si>
    <t>EM Lyon</t>
  </si>
  <si>
    <t>EDHEC</t>
  </si>
  <si>
    <t>Audencia</t>
  </si>
  <si>
    <t>ESC Grenoble</t>
  </si>
  <si>
    <t>Telecom EM</t>
  </si>
  <si>
    <t>ICN Business School</t>
  </si>
  <si>
    <t>EM Strasbourg</t>
  </si>
  <si>
    <t>ESC La Rochelle</t>
  </si>
  <si>
    <t>ISC Paris</t>
  </si>
  <si>
    <t>EM Normandie</t>
  </si>
  <si>
    <t>ESC Troyes</t>
  </si>
  <si>
    <t>ESC Pau</t>
  </si>
  <si>
    <t>NEOMA</t>
  </si>
  <si>
    <t>Toulouse BS</t>
  </si>
  <si>
    <t>KEDGE</t>
  </si>
  <si>
    <t>SKEMA</t>
  </si>
  <si>
    <t>Epreuve II CCIR</t>
  </si>
  <si>
    <t>Epreuve ELVi</t>
  </si>
  <si>
    <t>ISG</t>
  </si>
  <si>
    <t xml:space="preserve">Major-Prépa : Le site des prépas HEC qui vous propose des contenus exclusifs et gratuits ! </t>
  </si>
  <si>
    <t>Points</t>
  </si>
  <si>
    <t>X</t>
  </si>
  <si>
    <t>Montpellier BS</t>
  </si>
  <si>
    <t>Barre d'admissibilité 2016</t>
  </si>
  <si>
    <t>Brest BS</t>
  </si>
  <si>
    <t>ESC Clermont</t>
  </si>
  <si>
    <t>INSEEC</t>
  </si>
  <si>
    <t>Burgundy SB</t>
  </si>
  <si>
    <t>Rennes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</si>
</sst>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6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5" fillId="12" borderId="0" xfId="0" applyFont="1" applyFill="1"/>
    <xf numFmtId="164" fontId="2" fillId="7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12" borderId="0" xfId="0" applyFont="1" applyFill="1" applyAlignment="1"/>
    <xf numFmtId="0" fontId="8" fillId="1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F56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731520</xdr:colOff>
      <xdr:row>0</xdr:row>
      <xdr:rowOff>91440</xdr:rowOff>
    </xdr:from>
    <xdr:to>
      <xdr:col>8</xdr:col>
      <xdr:colOff>285927</xdr:colOff>
      <xdr:row>4</xdr:row>
      <xdr:rowOff>27519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4520" y="91440"/>
          <a:ext cx="2648127" cy="736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</xdr:colOff>
      <xdr:row>0</xdr:row>
      <xdr:rowOff>300958</xdr:rowOff>
    </xdr:from>
    <xdr:to>
      <xdr:col>12</xdr:col>
      <xdr:colOff>34467</xdr:colOff>
      <xdr:row>7</xdr:row>
      <xdr:rowOff>150261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300958"/>
          <a:ext cx="4583607" cy="1274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B4" workbookViewId="0">
      <selection activeCell="C31" sqref="C31:C33"/>
    </sheetView>
  </sheetViews>
  <sheetFormatPr baseColWidth="10" defaultRowHeight="14.4" x14ac:dyDescent="0.3"/>
  <cols>
    <col min="2" max="2" width="19.6640625" customWidth="1"/>
    <col min="5" max="5" width="17.88671875" customWidth="1"/>
    <col min="8" max="8" width="22" customWidth="1"/>
  </cols>
  <sheetData>
    <row r="1" spans="1:15" x14ac:dyDescent="0.3">
      <c r="A1" s="15"/>
      <c r="B1" s="15"/>
      <c r="C1" s="15"/>
      <c r="D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4.4" customHeight="1" x14ac:dyDescent="0.4">
      <c r="A2" s="15"/>
      <c r="B2" s="15"/>
      <c r="C2" s="25" t="s">
        <v>0</v>
      </c>
      <c r="D2" s="25"/>
      <c r="E2" s="25"/>
      <c r="F2" s="24"/>
      <c r="G2" s="24"/>
      <c r="H2" s="15"/>
      <c r="I2" s="15"/>
      <c r="J2" s="15"/>
      <c r="K2" s="15"/>
      <c r="L2" s="15"/>
      <c r="M2" s="15"/>
      <c r="N2" s="15"/>
      <c r="O2" s="15"/>
    </row>
    <row r="3" spans="1:15" ht="14.4" customHeight="1" x14ac:dyDescent="0.4">
      <c r="A3" s="15"/>
      <c r="B3" s="15"/>
      <c r="C3" s="25"/>
      <c r="D3" s="25"/>
      <c r="E3" s="25"/>
      <c r="F3" s="24"/>
      <c r="G3" s="24"/>
      <c r="H3" s="15"/>
      <c r="I3" s="15"/>
      <c r="J3" s="15"/>
      <c r="K3" s="15"/>
      <c r="L3" s="15"/>
      <c r="M3" s="15"/>
      <c r="N3" s="15"/>
      <c r="O3" s="15"/>
    </row>
    <row r="4" spans="1:15" ht="19.8" x14ac:dyDescent="0.4">
      <c r="A4" s="15"/>
      <c r="B4" s="15"/>
      <c r="C4" s="15"/>
      <c r="D4" s="15"/>
      <c r="E4" s="16"/>
      <c r="F4" s="16"/>
      <c r="G4" s="16"/>
      <c r="H4" s="15"/>
      <c r="I4" s="15"/>
      <c r="J4" s="15"/>
      <c r="K4" s="15"/>
      <c r="L4" s="15"/>
      <c r="M4" s="15"/>
      <c r="N4" s="15"/>
      <c r="O4" s="15"/>
    </row>
    <row r="5" spans="1:15" x14ac:dyDescent="0.3">
      <c r="A5" s="15"/>
      <c r="B5" s="15"/>
      <c r="C5" s="15"/>
      <c r="D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3">
      <c r="A6" s="15"/>
      <c r="B6" s="21" t="s">
        <v>1</v>
      </c>
      <c r="C6" s="21"/>
      <c r="D6" s="17"/>
      <c r="E6" s="21" t="s">
        <v>2</v>
      </c>
      <c r="F6" s="21"/>
      <c r="G6" s="17"/>
      <c r="H6" s="21" t="s">
        <v>3</v>
      </c>
      <c r="I6" s="21"/>
      <c r="J6" s="15"/>
      <c r="K6" s="15"/>
      <c r="L6" s="15"/>
      <c r="M6" s="15"/>
      <c r="N6" s="15"/>
      <c r="O6" s="15"/>
    </row>
    <row r="7" spans="1:15" x14ac:dyDescent="0.3">
      <c r="A7" s="15"/>
      <c r="B7" s="2" t="s">
        <v>4</v>
      </c>
      <c r="C7" s="1">
        <v>10</v>
      </c>
      <c r="D7" s="17"/>
      <c r="E7" s="3" t="s">
        <v>5</v>
      </c>
      <c r="F7" s="1">
        <v>10</v>
      </c>
      <c r="G7" s="17"/>
      <c r="H7" s="2" t="s">
        <v>6</v>
      </c>
      <c r="I7" s="1">
        <v>10</v>
      </c>
      <c r="J7" s="15"/>
      <c r="K7" s="15"/>
      <c r="L7" s="15"/>
      <c r="M7" s="15"/>
      <c r="N7" s="15"/>
      <c r="O7" s="15"/>
    </row>
    <row r="8" spans="1:15" x14ac:dyDescent="0.3">
      <c r="A8" s="15"/>
      <c r="B8" s="2" t="s">
        <v>41</v>
      </c>
      <c r="C8" s="1">
        <v>10</v>
      </c>
      <c r="D8" s="17"/>
      <c r="E8" s="3" t="s">
        <v>7</v>
      </c>
      <c r="F8" s="1">
        <v>10</v>
      </c>
      <c r="G8" s="17"/>
      <c r="H8" s="2" t="s">
        <v>8</v>
      </c>
      <c r="I8" s="1">
        <v>10</v>
      </c>
      <c r="J8" s="15"/>
      <c r="K8" s="15"/>
      <c r="L8" s="15"/>
      <c r="M8" s="15"/>
      <c r="N8" s="15"/>
      <c r="O8" s="15"/>
    </row>
    <row r="9" spans="1:15" x14ac:dyDescent="0.3">
      <c r="A9" s="15"/>
      <c r="B9" s="2" t="s">
        <v>7</v>
      </c>
      <c r="C9" s="1">
        <v>10</v>
      </c>
      <c r="D9" s="17"/>
      <c r="E9" s="3" t="s">
        <v>9</v>
      </c>
      <c r="F9" s="1">
        <v>10</v>
      </c>
      <c r="G9" s="17"/>
      <c r="H9" s="2" t="s">
        <v>10</v>
      </c>
      <c r="I9" s="1">
        <v>10</v>
      </c>
      <c r="J9" s="15"/>
      <c r="K9" s="15"/>
      <c r="L9" s="15"/>
      <c r="M9" s="15"/>
      <c r="N9" s="15"/>
      <c r="O9" s="15"/>
    </row>
    <row r="10" spans="1:15" x14ac:dyDescent="0.3">
      <c r="A10" s="15"/>
      <c r="B10" s="2" t="s">
        <v>10</v>
      </c>
      <c r="C10" s="1">
        <v>10</v>
      </c>
      <c r="D10" s="17"/>
      <c r="E10" s="17"/>
      <c r="F10" s="17"/>
      <c r="G10" s="17"/>
      <c r="H10" s="2" t="s">
        <v>9</v>
      </c>
      <c r="I10" s="1">
        <v>10</v>
      </c>
      <c r="J10" s="15"/>
      <c r="K10" s="15"/>
      <c r="L10" s="15"/>
      <c r="M10" s="15"/>
      <c r="N10" s="15"/>
      <c r="O10" s="15"/>
    </row>
    <row r="11" spans="1:15" x14ac:dyDescent="0.3">
      <c r="A11" s="15"/>
      <c r="B11" s="2" t="s">
        <v>11</v>
      </c>
      <c r="C11" s="1">
        <v>10</v>
      </c>
      <c r="D11" s="17"/>
      <c r="E11" s="17"/>
      <c r="F11" s="1"/>
      <c r="G11" s="17"/>
      <c r="H11" s="1"/>
      <c r="I11" s="17"/>
      <c r="J11" s="15"/>
      <c r="K11" s="15"/>
      <c r="L11" s="15"/>
      <c r="M11" s="15"/>
      <c r="N11" s="15"/>
      <c r="O11" s="15"/>
    </row>
    <row r="12" spans="1:15" x14ac:dyDescent="0.3">
      <c r="A12" s="15"/>
      <c r="B12" s="2" t="s">
        <v>9</v>
      </c>
      <c r="C12" s="1">
        <v>10</v>
      </c>
      <c r="D12" s="17"/>
      <c r="E12" s="17"/>
      <c r="F12" s="17"/>
      <c r="G12" s="17"/>
      <c r="H12" s="17"/>
      <c r="I12" s="17"/>
      <c r="J12" s="15"/>
      <c r="K12" s="15"/>
      <c r="L12" s="15"/>
      <c r="M12" s="15"/>
      <c r="N12" s="15"/>
      <c r="O12" s="15"/>
    </row>
    <row r="13" spans="1:15" x14ac:dyDescent="0.3">
      <c r="A13" s="15"/>
      <c r="B13" s="17"/>
      <c r="C13" s="17"/>
      <c r="D13" s="17"/>
      <c r="E13" s="17"/>
      <c r="F13" s="17"/>
      <c r="G13" s="17"/>
      <c r="H13" s="17"/>
      <c r="I13" s="17"/>
      <c r="J13" s="15"/>
      <c r="K13" s="15"/>
      <c r="L13" s="15"/>
      <c r="M13" s="15"/>
      <c r="N13" s="15"/>
      <c r="O13" s="15"/>
    </row>
    <row r="14" spans="1:15" x14ac:dyDescent="0.3">
      <c r="A14" s="15"/>
      <c r="B14" s="17"/>
      <c r="C14" s="17"/>
      <c r="D14" s="17"/>
      <c r="E14" s="17"/>
      <c r="F14" s="17"/>
      <c r="G14" s="17"/>
      <c r="H14" s="17"/>
      <c r="I14" s="17"/>
      <c r="J14" s="15"/>
      <c r="K14" s="15"/>
      <c r="L14" s="15"/>
      <c r="M14" s="15"/>
      <c r="N14" s="15"/>
      <c r="O14" s="15"/>
    </row>
    <row r="15" spans="1:15" x14ac:dyDescent="0.3">
      <c r="A15" s="15"/>
      <c r="B15" s="17"/>
      <c r="C15" s="17"/>
      <c r="D15" s="17"/>
      <c r="E15" s="17"/>
      <c r="F15" s="17"/>
      <c r="G15" s="17"/>
      <c r="H15" s="17"/>
      <c r="I15" s="17"/>
      <c r="J15" s="15"/>
      <c r="K15" s="15"/>
      <c r="L15" s="15"/>
      <c r="M15" s="15"/>
      <c r="N15" s="15"/>
      <c r="O15" s="15"/>
    </row>
    <row r="16" spans="1:15" x14ac:dyDescent="0.3">
      <c r="A16" s="15"/>
      <c r="B16" s="21" t="s">
        <v>12</v>
      </c>
      <c r="C16" s="21"/>
      <c r="D16" s="17"/>
      <c r="E16" s="21" t="s">
        <v>13</v>
      </c>
      <c r="F16" s="21"/>
      <c r="G16" s="17"/>
      <c r="H16" s="21" t="s">
        <v>14</v>
      </c>
      <c r="I16" s="22"/>
      <c r="J16" s="15"/>
      <c r="K16" s="15"/>
      <c r="L16" s="15"/>
      <c r="M16" s="15"/>
      <c r="N16" s="15"/>
      <c r="O16" s="15"/>
    </row>
    <row r="17" spans="1:15" x14ac:dyDescent="0.3">
      <c r="A17" s="15"/>
      <c r="B17" s="2" t="s">
        <v>42</v>
      </c>
      <c r="C17" s="1">
        <v>10</v>
      </c>
      <c r="D17" s="17"/>
      <c r="E17" s="2" t="s">
        <v>42</v>
      </c>
      <c r="F17" s="1">
        <v>10</v>
      </c>
      <c r="G17" s="17"/>
      <c r="H17" s="2" t="s">
        <v>6</v>
      </c>
      <c r="I17" s="1">
        <v>10</v>
      </c>
      <c r="J17" s="15"/>
      <c r="K17" s="15"/>
      <c r="L17" s="15"/>
      <c r="M17" s="15"/>
      <c r="N17" s="15"/>
      <c r="O17" s="15"/>
    </row>
    <row r="18" spans="1:15" x14ac:dyDescent="0.3">
      <c r="A18" s="15"/>
      <c r="B18" s="2" t="s">
        <v>9</v>
      </c>
      <c r="C18" s="1">
        <v>10</v>
      </c>
      <c r="D18" s="17"/>
      <c r="E18" s="2" t="s">
        <v>9</v>
      </c>
      <c r="F18" s="1">
        <v>10</v>
      </c>
      <c r="G18" s="17"/>
      <c r="H18" s="2" t="s">
        <v>5</v>
      </c>
      <c r="I18" s="1">
        <v>10</v>
      </c>
      <c r="J18" s="15"/>
      <c r="K18" s="15"/>
      <c r="L18" s="15"/>
      <c r="M18" s="15"/>
      <c r="N18" s="15"/>
      <c r="O18" s="15"/>
    </row>
    <row r="19" spans="1:15" x14ac:dyDescent="0.3">
      <c r="A19" s="15"/>
      <c r="B19" s="2" t="s">
        <v>15</v>
      </c>
      <c r="C19" s="1">
        <v>10</v>
      </c>
      <c r="D19" s="17"/>
      <c r="E19" s="2" t="s">
        <v>15</v>
      </c>
      <c r="F19" s="1">
        <v>10</v>
      </c>
      <c r="G19" s="17"/>
      <c r="H19" s="2" t="s">
        <v>9</v>
      </c>
      <c r="I19" s="1">
        <v>10</v>
      </c>
      <c r="J19" s="15"/>
      <c r="K19" s="15"/>
      <c r="L19" s="15"/>
      <c r="M19" s="15"/>
      <c r="N19" s="15"/>
      <c r="O19" s="15"/>
    </row>
    <row r="20" spans="1:15" x14ac:dyDescent="0.3">
      <c r="A20" s="15"/>
      <c r="B20" s="17"/>
      <c r="C20" s="17"/>
      <c r="D20" s="17"/>
      <c r="E20" s="17"/>
      <c r="F20" s="17"/>
      <c r="G20" s="17"/>
      <c r="H20" s="17"/>
      <c r="I20" s="17"/>
      <c r="J20" s="15"/>
      <c r="K20" s="15"/>
      <c r="L20" s="15"/>
      <c r="M20" s="15"/>
      <c r="N20" s="15"/>
      <c r="O20" s="15"/>
    </row>
    <row r="21" spans="1:15" x14ac:dyDescent="0.3">
      <c r="A21" s="15"/>
      <c r="B21" s="17"/>
      <c r="C21" s="17"/>
      <c r="D21" s="17"/>
      <c r="E21" s="17"/>
      <c r="F21" s="17"/>
      <c r="G21" s="17"/>
      <c r="H21" s="17"/>
      <c r="I21" s="17"/>
      <c r="J21" s="15"/>
      <c r="K21" s="15"/>
      <c r="L21" s="15"/>
      <c r="M21" s="15"/>
      <c r="N21" s="15"/>
      <c r="O21" s="15"/>
    </row>
    <row r="22" spans="1:15" x14ac:dyDescent="0.3">
      <c r="A22" s="15"/>
      <c r="B22" s="17"/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5" x14ac:dyDescent="0.3">
      <c r="A23" s="18" t="s">
        <v>16</v>
      </c>
      <c r="B23" s="17"/>
      <c r="C23" s="17"/>
      <c r="D23" s="20" t="s">
        <v>44</v>
      </c>
      <c r="E23" s="20"/>
      <c r="F23" s="20"/>
      <c r="G23" s="20"/>
      <c r="H23" s="20"/>
      <c r="I23" s="17"/>
      <c r="J23" s="15"/>
      <c r="K23" s="15"/>
      <c r="L23" s="15"/>
      <c r="M23" s="15"/>
      <c r="N23" s="15"/>
      <c r="O23" s="15"/>
    </row>
    <row r="24" spans="1:15" x14ac:dyDescent="0.3">
      <c r="A24" s="15"/>
      <c r="B24" s="15"/>
      <c r="C24" s="15"/>
      <c r="D24" s="20"/>
      <c r="E24" s="20"/>
      <c r="F24" s="20"/>
      <c r="G24" s="20"/>
      <c r="H24" s="20"/>
      <c r="I24" s="15"/>
      <c r="J24" s="15"/>
      <c r="K24" s="15"/>
      <c r="L24" s="15"/>
      <c r="M24" s="15"/>
      <c r="N24" s="15"/>
      <c r="O24" s="15"/>
    </row>
    <row r="25" spans="1:15" x14ac:dyDescent="0.3">
      <c r="A25" s="15"/>
      <c r="B25" s="15"/>
      <c r="C25" s="15"/>
      <c r="D25" s="20"/>
      <c r="E25" s="20"/>
      <c r="F25" s="20"/>
      <c r="G25" s="20"/>
      <c r="H25" s="20"/>
      <c r="I25" s="15"/>
      <c r="J25" s="15"/>
      <c r="K25" s="15"/>
      <c r="L25" s="15"/>
      <c r="M25" s="15"/>
      <c r="N25" s="15"/>
      <c r="O25" s="15"/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</sheetData>
  <protectedRanges>
    <protectedRange sqref="C7:C12 F7:F9 I7:I10 I17:I19 F17:F19 C17:C19" name="Maths"/>
  </protectedRanges>
  <mergeCells count="8">
    <mergeCell ref="C2:E3"/>
    <mergeCell ref="D23:H25"/>
    <mergeCell ref="B6:C6"/>
    <mergeCell ref="E6:F6"/>
    <mergeCell ref="H6:I6"/>
    <mergeCell ref="B16:C16"/>
    <mergeCell ref="E16:F16"/>
    <mergeCell ref="H16:I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workbookViewId="0">
      <selection activeCell="D24" sqref="D24"/>
    </sheetView>
  </sheetViews>
  <sheetFormatPr baseColWidth="10" defaultRowHeight="14.4" x14ac:dyDescent="0.3"/>
  <cols>
    <col min="1" max="1" width="24.88671875" customWidth="1"/>
    <col min="2" max="2" width="22.33203125" customWidth="1"/>
    <col min="3" max="3" width="28.88671875" customWidth="1"/>
    <col min="4" max="5" width="16.44140625" customWidth="1"/>
    <col min="6" max="6" width="16.33203125" customWidth="1"/>
  </cols>
  <sheetData>
    <row r="1" spans="1:19" ht="24.75" customHeight="1" x14ac:dyDescent="0.3">
      <c r="A1" s="15"/>
      <c r="B1" s="15"/>
      <c r="C1" s="23" t="s">
        <v>17</v>
      </c>
      <c r="D1" s="23"/>
      <c r="E1" s="23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5.6" x14ac:dyDescent="0.3">
      <c r="A3" s="15"/>
      <c r="B3" s="4" t="s">
        <v>18</v>
      </c>
      <c r="C3" s="4" t="s">
        <v>48</v>
      </c>
      <c r="D3" s="4" t="s">
        <v>19</v>
      </c>
      <c r="E3" s="4" t="s">
        <v>45</v>
      </c>
      <c r="F3" s="5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3">
      <c r="A4" s="15"/>
      <c r="B4" s="6" t="s">
        <v>21</v>
      </c>
      <c r="C4" s="7">
        <v>14.04</v>
      </c>
      <c r="D4" s="19">
        <f>(6*(Notes!C7)+5*(Notes!C8)+6*(Notes!F7)+4*(Notes!I7)+4*(Notes!C17)+2*(Notes!F17)+3*(Notes!I17))/30</f>
        <v>10</v>
      </c>
      <c r="E4" s="8">
        <f>D4*30</f>
        <v>300</v>
      </c>
      <c r="F4" s="9" t="str">
        <f t="shared" ref="F4:F26" si="0">IF($D4&gt;=$C4,"Oui","Non")</f>
        <v>Non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3">
      <c r="A5" s="15"/>
      <c r="B5" s="6" t="s">
        <v>22</v>
      </c>
      <c r="C5" s="7">
        <v>13.2</v>
      </c>
      <c r="D5" s="19">
        <f>(25*(Notes!C7)+20*(Notes!I9)+15*(Notes!F8)+10*(Notes!C17))/70</f>
        <v>10</v>
      </c>
      <c r="E5" s="8" t="s">
        <v>46</v>
      </c>
      <c r="F5" s="10" t="str">
        <f t="shared" si="0"/>
        <v>Non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3">
      <c r="A6" s="15"/>
      <c r="B6" s="6" t="s">
        <v>23</v>
      </c>
      <c r="C6" s="7">
        <v>13.34</v>
      </c>
      <c r="D6" s="19">
        <f>(Notes!C9*6+Notes!C8*5+Notes!F8*6+Notes!I8*5+4*Notes!C17+2*Notes!F17+2*Notes!I17)/30</f>
        <v>10</v>
      </c>
      <c r="E6" s="8">
        <f t="shared" ref="E6:E11" si="1">D6*30</f>
        <v>300</v>
      </c>
      <c r="F6" s="10" t="str">
        <f t="shared" si="0"/>
        <v>Non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x14ac:dyDescent="0.3">
      <c r="A7" s="15"/>
      <c r="B7" s="6" t="s">
        <v>24</v>
      </c>
      <c r="C7" s="7">
        <v>13.1</v>
      </c>
      <c r="D7" s="19">
        <f>(Notes!C7*6+4*Notes!C8+Notes!F7*5+4*Notes!I7+5*Notes!C17+3*Notes!F17+3*Notes!I18)/30</f>
        <v>10</v>
      </c>
      <c r="E7" s="8">
        <f t="shared" si="1"/>
        <v>300</v>
      </c>
      <c r="F7" s="10" t="str">
        <f t="shared" si="0"/>
        <v>Non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x14ac:dyDescent="0.3">
      <c r="A8" s="15"/>
      <c r="B8" s="11" t="s">
        <v>25</v>
      </c>
      <c r="C8" s="7">
        <v>12.58</v>
      </c>
      <c r="D8" s="19">
        <f>(6*Notes!C10+3*Notes!C8+5*Notes!F7+5*Notes!I9+5*Notes!C17+3*Notes!F17+3*Notes!I17)/30</f>
        <v>10</v>
      </c>
      <c r="E8" s="8">
        <f t="shared" si="1"/>
        <v>300</v>
      </c>
      <c r="F8" s="10" t="str">
        <f t="shared" si="0"/>
        <v>Non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x14ac:dyDescent="0.3">
      <c r="A9" s="15"/>
      <c r="B9" s="11" t="s">
        <v>26</v>
      </c>
      <c r="C9" s="7">
        <v>12.3</v>
      </c>
      <c r="D9" s="19">
        <f>(8*Notes!C11+2*Notes!C8+5*Notes!F7+5*Notes!I8+5*Notes!C17+3*Notes!I17+2*Notes!F17)/30</f>
        <v>10</v>
      </c>
      <c r="E9" s="8">
        <f t="shared" si="1"/>
        <v>300</v>
      </c>
      <c r="F9" s="10" t="str">
        <f t="shared" si="0"/>
        <v>Non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3">
      <c r="A10" s="15"/>
      <c r="B10" s="11" t="s">
        <v>27</v>
      </c>
      <c r="C10" s="7">
        <v>11.5</v>
      </c>
      <c r="D10" s="19">
        <f>(8*Notes!C11+5*Notes!F7+5*Notes!I7+5*Notes!C17+3*Notes!F17+4*Notes!I17)/30</f>
        <v>10</v>
      </c>
      <c r="E10" s="8">
        <f t="shared" si="1"/>
        <v>300</v>
      </c>
      <c r="F10" s="10" t="str">
        <f t="shared" si="0"/>
        <v>Non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3">
      <c r="A11" s="15"/>
      <c r="B11" s="12" t="s">
        <v>28</v>
      </c>
      <c r="C11" s="7">
        <v>11.5</v>
      </c>
      <c r="D11" s="19">
        <f>(8*Notes!C11+6*Notes!F7+Notes!I9*2+6*Notes!C17+5*Notes!F17+3*Notes!I17)/30</f>
        <v>10</v>
      </c>
      <c r="E11" s="8">
        <f t="shared" si="1"/>
        <v>300</v>
      </c>
      <c r="F11" s="10" t="str">
        <f t="shared" si="0"/>
        <v>Non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3">
      <c r="A12" s="15"/>
      <c r="B12" s="12" t="s">
        <v>38</v>
      </c>
      <c r="C12" s="7">
        <v>10.7</v>
      </c>
      <c r="D12" s="19">
        <f>(Notes!C11*8+Notes!F7*6+4*Notes!I9+5*Notes!C17+4*Notes!F17+3*Notes!I18)/30</f>
        <v>10</v>
      </c>
      <c r="E12" s="8">
        <f>D12*30</f>
        <v>300</v>
      </c>
      <c r="F12" s="10" t="str">
        <f t="shared" si="0"/>
        <v>Non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x14ac:dyDescent="0.3">
      <c r="A13" s="15"/>
      <c r="B13" s="12" t="s">
        <v>37</v>
      </c>
      <c r="C13" s="7">
        <v>10.199999999999999</v>
      </c>
      <c r="D13" s="19">
        <f>(Notes!C12*6+5*Notes!F9+4*Notes!I10+4*Notes!C18+3*Notes!F18+3*Notes!I19)/25</f>
        <v>10</v>
      </c>
      <c r="E13" s="8">
        <f>D13*25</f>
        <v>250</v>
      </c>
      <c r="F13" s="10" t="str">
        <f>IF($D13&gt;=$C13,"Oui","Non")</f>
        <v>Non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3">
      <c r="A14" s="15"/>
      <c r="B14" s="13" t="s">
        <v>39</v>
      </c>
      <c r="C14" s="7">
        <v>9.1</v>
      </c>
      <c r="D14" s="19">
        <f>(Notes!C12*5+5*Notes!F9+5*Notes!I10+4*Notes!C18+3*Notes!F18+3*Notes!I19)/25</f>
        <v>10</v>
      </c>
      <c r="E14" s="8">
        <f>D14*25</f>
        <v>250</v>
      </c>
      <c r="F14" s="10" t="str">
        <f t="shared" si="0"/>
        <v>Oui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3">
      <c r="A15" s="15"/>
      <c r="B15" s="13" t="s">
        <v>40</v>
      </c>
      <c r="C15" s="7">
        <v>9.1</v>
      </c>
      <c r="D15" s="19">
        <f>(Notes!C10*5+4*Notes!F7+5*Notes!I9+6*Notes!C17+5*Notes!F17+5*Notes!I18)/30</f>
        <v>10</v>
      </c>
      <c r="E15" s="8">
        <f>D15*30</f>
        <v>300</v>
      </c>
      <c r="F15" s="10" t="str">
        <f>IF($D15&gt;=$C15,"Oui","Non")</f>
        <v>Oui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3">
      <c r="A16" s="15"/>
      <c r="B16" s="13" t="s">
        <v>29</v>
      </c>
      <c r="C16" s="7">
        <v>9</v>
      </c>
      <c r="D16" s="19">
        <f>(Notes!C10*6+6*Notes!F7+5*Notes!I9+6*Notes!C19+3*Notes!F19+4*Notes!I18)/30</f>
        <v>10</v>
      </c>
      <c r="E16" s="8">
        <f t="shared" ref="E16:E26" si="2">D16*30</f>
        <v>300</v>
      </c>
      <c r="F16" s="10" t="str">
        <f t="shared" si="0"/>
        <v>Oui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3">
      <c r="A17" s="15"/>
      <c r="B17" s="13" t="s">
        <v>47</v>
      </c>
      <c r="C17" s="7">
        <v>8.6</v>
      </c>
      <c r="D17" s="19">
        <f>(Notes!C11*6+6*Notes!F7+4*Notes!I9+6*Notes!C19+4*Notes!F19+4*Notes!I17)/30</f>
        <v>10</v>
      </c>
      <c r="E17" s="8">
        <f t="shared" si="2"/>
        <v>300</v>
      </c>
      <c r="F17" s="10" t="str">
        <f t="shared" si="0"/>
        <v>Oui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3">
      <c r="A18" s="15"/>
      <c r="B18" s="13" t="s">
        <v>53</v>
      </c>
      <c r="C18" s="7">
        <v>8.1</v>
      </c>
      <c r="D18" s="19">
        <f>(4*Notes!C10+5*Notes!F7+5*Notes!I9+6*Notes!C17+5*Notes!F17+5*Notes!I17)/30</f>
        <v>10</v>
      </c>
      <c r="E18" s="8">
        <f t="shared" si="2"/>
        <v>300</v>
      </c>
      <c r="F18" s="10" t="str">
        <f t="shared" si="0"/>
        <v>Oui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3">
      <c r="A19" s="15"/>
      <c r="B19" s="13" t="s">
        <v>31</v>
      </c>
      <c r="C19" s="7">
        <v>8.1</v>
      </c>
      <c r="D19" s="19">
        <f>(5*Notes!C10+5*Notes!F7+4*Notes!I9+8*Notes!C19+5*Notes!F19+3*Notes!I17)/30</f>
        <v>10</v>
      </c>
      <c r="E19" s="8">
        <f t="shared" si="2"/>
        <v>300</v>
      </c>
      <c r="F19" s="10" t="str">
        <f t="shared" si="0"/>
        <v>Oui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3">
      <c r="A20" s="15"/>
      <c r="B20" s="14" t="s">
        <v>32</v>
      </c>
      <c r="C20" s="7">
        <v>7.2</v>
      </c>
      <c r="D20" s="19">
        <f>(5*Notes!C10+6*Notes!F7+5*Notes!I9+7*Notes!C19+4*Notes!F19+3*Notes!I17)/30</f>
        <v>10</v>
      </c>
      <c r="E20" s="8">
        <f>D20*30</f>
        <v>300</v>
      </c>
      <c r="F20" s="10" t="str">
        <f>IF($D20&gt;=$C20,"Oui","Non")</f>
        <v>Oui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3">
      <c r="A21" s="15"/>
      <c r="B21" s="14" t="s">
        <v>52</v>
      </c>
      <c r="C21" s="7">
        <v>7.01</v>
      </c>
      <c r="D21" s="19">
        <f>(5*Notes!C10+5*Notes!F7+4*Notes!I9+8*Notes!C19+5*Notes!F19+3*Notes!I17)/30</f>
        <v>10</v>
      </c>
      <c r="E21" s="8">
        <f t="shared" si="2"/>
        <v>300</v>
      </c>
      <c r="F21" s="10" t="str">
        <f t="shared" si="0"/>
        <v>Oui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3">
      <c r="A22" s="15"/>
      <c r="B22" s="14" t="s">
        <v>49</v>
      </c>
      <c r="C22" s="7">
        <v>6.5</v>
      </c>
      <c r="D22" s="19">
        <f>(4*Notes!C10+6*Notes!F7+6*Notes!I9+7*Notes!C19+3*Notes!F19+4*Notes!I17)/30</f>
        <v>10</v>
      </c>
      <c r="E22" s="8">
        <f>D22*30</f>
        <v>300</v>
      </c>
      <c r="F22" s="10" t="str">
        <f>IF($D22&gt;=$C22,"Oui","Non")</f>
        <v>Oui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3">
      <c r="A23" s="15"/>
      <c r="B23" s="14" t="s">
        <v>51</v>
      </c>
      <c r="C23" s="7">
        <v>6.44</v>
      </c>
      <c r="D23" s="19">
        <f>(4*Notes!C10+5*Notes!F7+5*Notes!I9+8*Notes!C19+5*Notes!F19+3*Notes!I17)/30</f>
        <v>10</v>
      </c>
      <c r="E23" s="8">
        <f>D23*30</f>
        <v>300</v>
      </c>
      <c r="F23" s="10" t="str">
        <f>IF($D23&gt;=$C23,"Oui","Non")</f>
        <v>Oui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3">
      <c r="A24" s="15"/>
      <c r="B24" s="14" t="s">
        <v>30</v>
      </c>
      <c r="C24" s="7">
        <v>6.2</v>
      </c>
      <c r="D24" s="19">
        <f>(Notes!C10*5+5*Notes!F7+6*Notes!I9+6*Notes!C19+4*Notes!F19+4*Notes!I17)/30</f>
        <v>10</v>
      </c>
      <c r="E24" s="8">
        <f>D24*30</f>
        <v>300</v>
      </c>
      <c r="F24" s="10" t="str">
        <f>IF($D24&gt;=$C24,"Oui","Non")</f>
        <v>Oui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3">
      <c r="A25" s="15"/>
      <c r="B25" s="14" t="s">
        <v>33</v>
      </c>
      <c r="C25" s="7">
        <v>6.1</v>
      </c>
      <c r="D25" s="19">
        <f>(4*Notes!C10+5*Notes!F7+5*Notes!I9+8*Notes!C19+5*Notes!F19+3*Notes!I17)/30</f>
        <v>10</v>
      </c>
      <c r="E25" s="8">
        <f t="shared" si="2"/>
        <v>300</v>
      </c>
      <c r="F25" s="10" t="str">
        <f t="shared" si="0"/>
        <v>Oui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3">
      <c r="A26" s="15"/>
      <c r="B26" s="14" t="s">
        <v>34</v>
      </c>
      <c r="C26" s="7">
        <v>6</v>
      </c>
      <c r="D26" s="19">
        <f>(6*Notes!C10+5*Notes!F7+4*Notes!I9+7*Notes!C19+5*Notes!F19+3*Notes!I17)/30</f>
        <v>10</v>
      </c>
      <c r="E26" s="8">
        <f t="shared" si="2"/>
        <v>300</v>
      </c>
      <c r="F26" s="10" t="str">
        <f t="shared" si="0"/>
        <v>Oui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3">
      <c r="A27" s="15"/>
      <c r="B27" s="14" t="s">
        <v>50</v>
      </c>
      <c r="C27" s="7">
        <v>6</v>
      </c>
      <c r="D27" s="19">
        <f>(5*Notes!C10+6*Notes!F7+4*Notes!I9+7*Notes!C19+5*Notes!F19+3*Notes!I17)/30</f>
        <v>10</v>
      </c>
      <c r="E27" s="8">
        <f>D27*30</f>
        <v>300</v>
      </c>
      <c r="F27" s="10" t="str">
        <f>IF($D27&gt;=$C27,"Oui","Non")</f>
        <v>Oui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3">
      <c r="A28" s="15"/>
      <c r="B28" s="14" t="s">
        <v>36</v>
      </c>
      <c r="C28" s="7">
        <v>5.7</v>
      </c>
      <c r="D28" s="19">
        <f>(4*Notes!C10+3*Notes!F7+7*Notes!I9+9*Notes!C19+4*Notes!F19+3*Notes!I17)/30</f>
        <v>10</v>
      </c>
      <c r="E28" s="8">
        <f>D28*30</f>
        <v>300</v>
      </c>
      <c r="F28" s="10" t="str">
        <f>IF($D28&gt;=$C28,"Oui","Non")</f>
        <v>Oui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3">
      <c r="A29" s="15"/>
      <c r="B29" s="14" t="s">
        <v>43</v>
      </c>
      <c r="C29" s="7">
        <v>5.51</v>
      </c>
      <c r="D29" s="19">
        <f>(4*Notes!C10+5*Notes!F7+5*Notes!I9+8*Notes!C19+5*Notes!F19+3*Notes!I17)/30</f>
        <v>10</v>
      </c>
      <c r="E29" s="8">
        <f>D29*30</f>
        <v>300</v>
      </c>
      <c r="F29" s="10" t="str">
        <f>IF($D29&gt;=$C29,"Oui","Non")</f>
        <v>Oui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3">
      <c r="A30" s="15"/>
      <c r="B30" s="14" t="s">
        <v>35</v>
      </c>
      <c r="C30" s="7">
        <v>5.35</v>
      </c>
      <c r="D30" s="19">
        <f>(4*Notes!C10+5*Notes!F7+4*Notes!I9+8*Notes!C19+5*Notes!F19+4*Notes!I17)/30</f>
        <v>10</v>
      </c>
      <c r="E30" s="8">
        <f>D30*30</f>
        <v>300</v>
      </c>
      <c r="F30" s="10" t="str">
        <f>IF($D30&gt;=$C30,"Oui","Non")</f>
        <v>Oui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</sheetData>
  <mergeCells count="1">
    <mergeCell ref="C1:E1"/>
  </mergeCells>
  <conditionalFormatting sqref="D4:E4">
    <cfRule type="iconSet" priority="13">
      <iconSet iconSet="3Symbols2">
        <cfvo type="percent" val="0"/>
        <cfvo type="percent" val="&quot;Non&quot;"/>
        <cfvo type="percent" val="&quot;Oui&quot;"/>
      </iconSet>
    </cfRule>
  </conditionalFormatting>
  <conditionalFormatting sqref="F4">
    <cfRule type="expression" priority="10">
      <formula>IF($D4&gt;=$C4,"10","1")</formula>
    </cfRule>
    <cfRule type="iconSet" priority="1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F4">
    <cfRule type="dataBar" priority="7">
      <dataBar>
        <cfvo type="min"/>
        <cfvo type="max"/>
        <color rgb="FF638EC6"/>
      </dataBar>
    </cfRule>
    <cfRule type="iconSet" priority="8">
      <iconSet iconSet="3Symbols2">
        <cfvo type="percent" val="0"/>
        <cfvo type="percent" val="&quot;Non&quot;"/>
        <cfvo type="percent" val="&quot;Oui&quot;"/>
      </iconSet>
    </cfRule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F4">
    <cfRule type="iconSet" priority="5">
      <iconSet iconSet="3Symbols">
        <cfvo type="percent" val="0"/>
        <cfvo type="num" val="0"/>
        <cfvo type="num" val="1"/>
      </iconSet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C4:C30">
    <cfRule type="iconSet" priority="121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30">
    <cfRule type="iconSet" priority="125">
      <iconSet iconSet="3Symbols2">
        <cfvo type="percent" val="0"/>
        <cfvo type="percent" val="33"/>
        <cfvo type="percent" val="67"/>
      </iconSet>
    </cfRule>
  </conditionalFormatting>
  <conditionalFormatting sqref="B4:B30">
    <cfRule type="colorScale" priority="12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pageMargins left="0.7" right="0.7" top="0.75" bottom="0.75" header="0.3" footer="0.3"/>
  <pageSetup paperSize="9" orientation="portrait" r:id="rId1"/>
  <ignoredErrors>
    <ignoredError sqref="D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Notes</vt:lpstr>
      <vt:lpstr>Admissibilités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Cornilliet Mehdi</cp:lastModifiedBy>
  <dcterms:created xsi:type="dcterms:W3CDTF">2014-06-06T09:58:16Z</dcterms:created>
  <dcterms:modified xsi:type="dcterms:W3CDTF">2017-02-05T20:39:35Z</dcterms:modified>
</cp:coreProperties>
</file>